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<sst xmlns="http://schemas.openxmlformats.org/spreadsheetml/2006/main" count="58" uniqueCount="45">
  <si>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Профилактика туберкулеза</t>
  </si>
  <si>
    <t>Профилактика онкопатологии</t>
  </si>
  <si>
    <t>Обследовано с целью выявления онкопатологии</t>
  </si>
  <si>
    <t>Томская область</t>
  </si>
  <si>
    <t>Осмотрено на туберкулез</t>
  </si>
  <si>
    <t>Осмотрено на онкопатологию взрослых</t>
  </si>
  <si>
    <t>2014 год</t>
  </si>
  <si>
    <t>2015 год</t>
  </si>
  <si>
    <t>2016 год</t>
  </si>
  <si>
    <t>2017 год</t>
  </si>
  <si>
    <t>2018 год</t>
  </si>
  <si>
    <t>Стабильное превышение областного показателя</t>
  </si>
  <si>
    <t>В 2018 году целевые осмотры на туберкулез прошли 840 769 человек, что на 33,1% больше, чем в 2017 году. Значительно увеличилcя охват осмотрами в Томском, Каргасокском районах и в медицинских организациях города Томска. Общее количество осмотренных на онкопатологию в 2018 году по сравнению с 2017 годом снизилось на 8,7%. Значительное снижение показателя зарегистрировано в Александровском, Кожевниковском, Чаинском районах и в городе Стрежевом.</t>
  </si>
  <si>
    <t>Охват профилактическими осмотрами на 1 000 соответствующего населения</t>
  </si>
  <si>
    <t>Охват новорожденных противотуберкулиновыми прививками (на 1 000 родившихся живыми)</t>
  </si>
  <si>
    <t>Показатель</t>
  </si>
  <si>
    <t>На 1 000 населения в возрасте от 15 лет и старше</t>
  </si>
  <si>
    <r>
      <t>На 1 000 населения в возрасте 0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>17 лет</t>
    </r>
  </si>
  <si>
    <t>На 1 000 населения в возрасте 18 лет и старше</t>
  </si>
  <si>
    <t>Удельный вес осмотренных при диспансеризации и профилатических осмотрах отдельных контингентов населения, %</t>
  </si>
  <si>
    <t>Отклонение, в %</t>
  </si>
  <si>
    <t>Из числа обследованных осмотрено при диспансеризации и профилактических осмотрах отдельных контингентов населения</t>
  </si>
  <si>
    <t>Обследовано флюорографически всего</t>
  </si>
  <si>
    <t>Обследовано методом туберкулинодиагностики всего</t>
  </si>
  <si>
    <t>Обследовано бактериоскопически всего</t>
  </si>
  <si>
    <t>Александровский район</t>
  </si>
  <si>
    <t>Асиновский район</t>
  </si>
  <si>
    <t>Бакчарский район</t>
  </si>
  <si>
    <t>Верхнекетский район</t>
  </si>
  <si>
    <t>Зырянский район</t>
  </si>
  <si>
    <t>Каргасокский район</t>
  </si>
  <si>
    <t>Кожевниковский район</t>
  </si>
  <si>
    <t>Колпашевский район</t>
  </si>
  <si>
    <t>Кривошеинский район</t>
  </si>
  <si>
    <t>Молчановский район</t>
  </si>
  <si>
    <t>Парабельский район</t>
  </si>
  <si>
    <t>Первомайский район</t>
  </si>
  <si>
    <t>Тегульдетский район</t>
  </si>
  <si>
    <t>Томский район</t>
  </si>
  <si>
    <t>Чаинский район</t>
  </si>
  <si>
    <t>Шегарский район</t>
  </si>
  <si>
    <t>Город Стрежевой</t>
  </si>
  <si>
    <t>Город Кедровый</t>
  </si>
  <si>
    <t>Город Томск</t>
  </si>
  <si>
    <t>Город Северск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</si>
</sst>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188" fontId="4" fillId="0" borderId="10" xfId="0" applyNumberFormat="1" applyFont="1" applyFill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 wrapText="1"/>
    </xf>
    <xf numFmtId="188" fontId="2" fillId="33" borderId="10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45" zoomScaleNormal="145" zoomScalePageLayoutView="0" workbookViewId="0" topLeftCell="A1">
      <selection activeCell="I9" sqref="I9"/>
    </sheetView>
  </sheetViews>
  <sheetFormatPr defaultColWidth="9.140625" defaultRowHeight="12.75"/>
  <cols>
    <col min="1" max="1" width="27.140625" style="1" customWidth="1"/>
    <col min="2" max="2" width="12.57421875" style="1" customWidth="1"/>
    <col min="3" max="3" width="9.57421875" style="1" customWidth="1"/>
    <col min="4" max="4" width="19.140625" style="1" customWidth="1"/>
    <col min="5" max="5" width="10.421875" style="1" customWidth="1"/>
    <col min="6" max="6" width="9.57421875" style="1" bestFit="1" customWidth="1"/>
    <col min="7" max="7" width="18.7109375" style="1" customWidth="1"/>
    <col min="8" max="17" width="7.7109375" style="1" customWidth="1"/>
    <col min="18" max="16384" width="9.140625" style="1" customWidth="1"/>
  </cols>
  <sheetData>
    <row r="1" spans="1:7" s="11" customFormat="1" ht="15.75">
      <c r="A1" s="19" t="s">
        <v>0</v>
      </c>
      <c r="B1" s="19"/>
      <c r="C1" s="19"/>
      <c r="D1" s="19"/>
      <c r="E1" s="19"/>
      <c r="F1" s="19"/>
      <c r="G1" s="19"/>
    </row>
    <row r="2" spans="1:7" s="16" customFormat="1" ht="15.75">
      <c r="A2" s="23" t="s">
        <v>15</v>
      </c>
      <c r="B2" s="23"/>
      <c r="C2" s="12" t="s">
        <v>6</v>
      </c>
      <c r="D2" s="14" t="s">
        <v>7</v>
      </c>
      <c r="E2" s="15" t="s">
        <v>8</v>
      </c>
      <c r="F2" s="14" t="s">
        <v>9</v>
      </c>
      <c r="G2" s="15" t="s">
        <v>10</v>
      </c>
    </row>
    <row r="3" spans="1:7" ht="31.5" customHeight="1">
      <c r="A3" s="21" t="s">
        <v>22</v>
      </c>
      <c r="B3" s="21"/>
      <c r="C3" s="30">
        <v>397951</v>
      </c>
      <c r="D3" s="30">
        <v>460870</v>
      </c>
      <c r="E3" s="30">
        <v>426015</v>
      </c>
      <c r="F3" s="30">
        <v>415894</v>
      </c>
      <c r="G3" s="30">
        <v>631972</v>
      </c>
    </row>
    <row r="4" spans="1:7" ht="31.5" customHeight="1">
      <c r="A4" s="20" t="s">
        <v>16</v>
      </c>
      <c r="B4" s="20"/>
      <c r="C4" s="31">
        <f>C3*1000/(29383+860667)</f>
        <v>447.1108364698612</v>
      </c>
      <c r="D4" s="31">
        <f>D3*1000/(29508+860099)</f>
        <v>518.0602220980725</v>
      </c>
      <c r="E4" s="31">
        <f>E3*1000/(30552+857417)</f>
        <v>479.7633701176505</v>
      </c>
      <c r="F4" s="31">
        <f>F3*1000/(30521+855320)</f>
        <v>469.4905744936168</v>
      </c>
      <c r="G4" s="31">
        <f>G3*1000/(31409+851938)</f>
        <v>715.4289310995566</v>
      </c>
    </row>
    <row r="5" spans="1:7" ht="31.5" customHeight="1">
      <c r="A5" s="26" t="s">
        <v>23</v>
      </c>
      <c r="B5" s="26"/>
      <c r="C5" s="30">
        <v>178629</v>
      </c>
      <c r="D5" s="30">
        <v>175924</v>
      </c>
      <c r="E5" s="30">
        <v>168330</v>
      </c>
      <c r="F5" s="30">
        <v>160497</v>
      </c>
      <c r="G5" s="30">
        <v>183402</v>
      </c>
    </row>
    <row r="6" spans="1:7" ht="31.5" customHeight="1">
      <c r="A6" s="20" t="s">
        <v>17</v>
      </c>
      <c r="B6" s="20"/>
      <c r="C6" s="31">
        <f>C5*1000/209461</f>
        <v>852.8031471252405</v>
      </c>
      <c r="D6" s="31">
        <f>D5*1000/(184846+29508)</f>
        <v>820.7171314741036</v>
      </c>
      <c r="E6" s="31">
        <f>E5*1000/219345</f>
        <v>767.4211858031867</v>
      </c>
      <c r="F6" s="31">
        <f>F5*1000/223571</f>
        <v>717.8793313980793</v>
      </c>
      <c r="G6" s="31">
        <f>G5*1000/226342</f>
        <v>810.2870876814732</v>
      </c>
    </row>
    <row r="7" spans="1:7" ht="31.5" customHeight="1">
      <c r="A7" s="21" t="s">
        <v>24</v>
      </c>
      <c r="B7" s="21"/>
      <c r="C7" s="30">
        <v>15264</v>
      </c>
      <c r="D7" s="30">
        <v>12310</v>
      </c>
      <c r="E7" s="30">
        <v>10069</v>
      </c>
      <c r="F7" s="30">
        <v>8295</v>
      </c>
      <c r="G7" s="30">
        <v>10913</v>
      </c>
    </row>
    <row r="8" spans="1:7" ht="31.5" customHeight="1">
      <c r="A8" s="18" t="s">
        <v>18</v>
      </c>
      <c r="B8" s="18"/>
      <c r="C8" s="32">
        <f>C7*1000/860667</f>
        <v>17.73508220949566</v>
      </c>
      <c r="D8" s="32">
        <f>D7*1000/860099</f>
        <v>14.312305908970943</v>
      </c>
      <c r="E8" s="32">
        <f>E7*1000/857417</f>
        <v>11.7434107324674</v>
      </c>
      <c r="F8" s="32">
        <f>F7*1000/855320</f>
        <v>9.698124678482907</v>
      </c>
      <c r="G8" s="32">
        <f>G7*1000/851938</f>
        <v>12.809617601280845</v>
      </c>
    </row>
    <row r="9" spans="1:7" ht="64.5" customHeight="1">
      <c r="A9" s="21" t="s">
        <v>14</v>
      </c>
      <c r="B9" s="21"/>
      <c r="C9" s="33">
        <f>12746*1000/15070</f>
        <v>845.7863304578633</v>
      </c>
      <c r="D9" s="33">
        <f>10528*1000/15001</f>
        <v>701.819878674755</v>
      </c>
      <c r="E9" s="33">
        <f>10528*1000/14484</f>
        <v>726.8710301021817</v>
      </c>
      <c r="F9" s="33">
        <f>10929*1000/12891</f>
        <v>847.800791249709</v>
      </c>
      <c r="G9" s="34">
        <f>9957*1000/11919</f>
        <v>835.3888749056129</v>
      </c>
    </row>
    <row r="10" spans="1:6" ht="15.75">
      <c r="A10" s="4"/>
      <c r="B10" s="4"/>
      <c r="C10" s="4"/>
      <c r="D10" s="5"/>
      <c r="E10" s="5"/>
      <c r="F10" s="5"/>
    </row>
    <row r="11" spans="1:7" s="11" customFormat="1" ht="15.75">
      <c r="A11" s="19" t="s">
        <v>1</v>
      </c>
      <c r="B11" s="19"/>
      <c r="C11" s="19"/>
      <c r="D11" s="19"/>
      <c r="E11" s="19"/>
      <c r="F11" s="19"/>
      <c r="G11" s="19"/>
    </row>
    <row r="12" spans="1:7" s="13" customFormat="1" ht="15.75">
      <c r="A12" s="22" t="s">
        <v>15</v>
      </c>
      <c r="B12" s="22"/>
      <c r="C12" s="2" t="s">
        <v>6</v>
      </c>
      <c r="D12" s="2" t="s">
        <v>7</v>
      </c>
      <c r="E12" s="3" t="s">
        <v>8</v>
      </c>
      <c r="F12" s="2" t="s">
        <v>9</v>
      </c>
      <c r="G12" s="3" t="s">
        <v>10</v>
      </c>
    </row>
    <row r="13" spans="1:7" s="11" customFormat="1" ht="34.5" customHeight="1">
      <c r="A13" s="18" t="s">
        <v>2</v>
      </c>
      <c r="B13" s="18"/>
      <c r="C13" s="39">
        <v>297569</v>
      </c>
      <c r="D13" s="39">
        <v>341285</v>
      </c>
      <c r="E13" s="39">
        <v>320383</v>
      </c>
      <c r="F13" s="39">
        <v>373064</v>
      </c>
      <c r="G13" s="39">
        <v>339373</v>
      </c>
    </row>
    <row r="14" spans="1:7" s="11" customFormat="1" ht="34.5" customHeight="1">
      <c r="A14" s="18" t="s">
        <v>18</v>
      </c>
      <c r="B14" s="18"/>
      <c r="C14" s="32">
        <f>C13*1000/860667</f>
        <v>345.7423138101031</v>
      </c>
      <c r="D14" s="32">
        <f>D13*1000/860099</f>
        <v>396.79734542186424</v>
      </c>
      <c r="E14" s="32">
        <f>E13*1000/857417</f>
        <v>373.66065753303235</v>
      </c>
      <c r="F14" s="32">
        <f>F13*1000/855320</f>
        <v>436.16891923490624</v>
      </c>
      <c r="G14" s="32">
        <f>G13*1000/851938</f>
        <v>398.35410558045305</v>
      </c>
    </row>
    <row r="15" spans="1:7" s="11" customFormat="1" ht="64.5" customHeight="1">
      <c r="A15" s="18" t="s">
        <v>21</v>
      </c>
      <c r="B15" s="18"/>
      <c r="C15" s="39">
        <v>113393</v>
      </c>
      <c r="D15" s="39">
        <v>143383</v>
      </c>
      <c r="E15" s="39">
        <v>103252</v>
      </c>
      <c r="F15" s="39">
        <v>58672</v>
      </c>
      <c r="G15" s="39">
        <v>75724</v>
      </c>
    </row>
    <row r="16" spans="1:7" s="11" customFormat="1" ht="64.5" customHeight="1">
      <c r="A16" s="18" t="s">
        <v>19</v>
      </c>
      <c r="B16" s="18"/>
      <c r="C16" s="32">
        <f>C15/C13*100</f>
        <v>38.10645598163787</v>
      </c>
      <c r="D16" s="32">
        <f>D15/D13*100</f>
        <v>42.01268734342265</v>
      </c>
      <c r="E16" s="32">
        <f>E15/E13*100</f>
        <v>32.22767749849399</v>
      </c>
      <c r="F16" s="32">
        <f>F15/F13*100</f>
        <v>15.727060236313338</v>
      </c>
      <c r="G16" s="32">
        <f>G15/G13*100</f>
        <v>22.3129123412882</v>
      </c>
    </row>
    <row r="18" spans="1:7" s="11" customFormat="1" ht="15.75">
      <c r="A18" s="19" t="s">
        <v>13</v>
      </c>
      <c r="B18" s="19"/>
      <c r="C18" s="19"/>
      <c r="D18" s="19"/>
      <c r="E18" s="19"/>
      <c r="F18" s="19"/>
      <c r="G18" s="19"/>
    </row>
    <row r="19" spans="1:7" s="40" customFormat="1" ht="48.75" customHeight="1">
      <c r="A19" s="23" t="s">
        <v>15</v>
      </c>
      <c r="B19" s="27" t="s">
        <v>4</v>
      </c>
      <c r="C19" s="28"/>
      <c r="D19" s="29" t="s">
        <v>20</v>
      </c>
      <c r="E19" s="29" t="s">
        <v>5</v>
      </c>
      <c r="F19" s="29"/>
      <c r="G19" s="29" t="s">
        <v>20</v>
      </c>
    </row>
    <row r="20" spans="1:7" s="40" customFormat="1" ht="15.75">
      <c r="A20" s="23"/>
      <c r="B20" s="15" t="s">
        <v>9</v>
      </c>
      <c r="C20" s="15" t="s">
        <v>10</v>
      </c>
      <c r="D20" s="29"/>
      <c r="E20" s="15" t="s">
        <v>9</v>
      </c>
      <c r="F20" s="15" t="s">
        <v>10</v>
      </c>
      <c r="G20" s="29"/>
    </row>
    <row r="21" spans="1:7" ht="15.75">
      <c r="A21" s="6" t="s">
        <v>25</v>
      </c>
      <c r="B21" s="35">
        <v>825.2</v>
      </c>
      <c r="C21" s="35">
        <v>765.4</v>
      </c>
      <c r="D21" s="32">
        <f>C21/B21*100-100</f>
        <v>-7.246728065923421</v>
      </c>
      <c r="E21" s="36">
        <v>1120</v>
      </c>
      <c r="F21" s="36">
        <v>740.2</v>
      </c>
      <c r="G21" s="37">
        <f>F21/E21*100-100</f>
        <v>-33.91071428571428</v>
      </c>
    </row>
    <row r="22" spans="1:7" ht="15.75">
      <c r="A22" s="6" t="s">
        <v>26</v>
      </c>
      <c r="B22" s="38">
        <v>826.2</v>
      </c>
      <c r="C22" s="38">
        <v>843.5</v>
      </c>
      <c r="D22" s="31">
        <f aca="true" t="shared" si="0" ref="D22:D41">C22/B22*100-100</f>
        <v>2.0939239893488235</v>
      </c>
      <c r="E22" s="36">
        <v>488.7</v>
      </c>
      <c r="F22" s="36">
        <v>492.5</v>
      </c>
      <c r="G22" s="32">
        <f aca="true" t="shared" si="1" ref="G22:G40">F22/E22*100-100</f>
        <v>0.7775731532637735</v>
      </c>
    </row>
    <row r="23" spans="1:7" ht="15.75">
      <c r="A23" s="6" t="s">
        <v>27</v>
      </c>
      <c r="B23" s="35">
        <v>762.1</v>
      </c>
      <c r="C23" s="35">
        <v>676.7</v>
      </c>
      <c r="D23" s="31">
        <f t="shared" si="0"/>
        <v>-11.205878493636007</v>
      </c>
      <c r="E23" s="36">
        <v>460.2</v>
      </c>
      <c r="F23" s="36">
        <v>459.5</v>
      </c>
      <c r="G23" s="32">
        <f t="shared" si="1"/>
        <v>-0.15210777922641228</v>
      </c>
    </row>
    <row r="24" spans="1:7" ht="15.75">
      <c r="A24" s="6" t="s">
        <v>28</v>
      </c>
      <c r="B24" s="35">
        <v>687.2</v>
      </c>
      <c r="C24" s="35">
        <v>664.7</v>
      </c>
      <c r="D24" s="31">
        <f t="shared" si="0"/>
        <v>-3.2741559953434205</v>
      </c>
      <c r="E24" s="36">
        <v>531.4</v>
      </c>
      <c r="F24" s="36">
        <v>508.4</v>
      </c>
      <c r="G24" s="32">
        <f t="shared" si="1"/>
        <v>-4.328189687617609</v>
      </c>
    </row>
    <row r="25" spans="1:7" ht="15.75">
      <c r="A25" s="6" t="s">
        <v>29</v>
      </c>
      <c r="B25" s="38">
        <v>812.3</v>
      </c>
      <c r="C25" s="38">
        <v>958.1</v>
      </c>
      <c r="D25" s="31">
        <f t="shared" si="0"/>
        <v>17.949033608272828</v>
      </c>
      <c r="E25" s="36">
        <v>578.9</v>
      </c>
      <c r="F25" s="36">
        <v>572</v>
      </c>
      <c r="G25" s="32">
        <f t="shared" si="1"/>
        <v>-1.1919157021938105</v>
      </c>
    </row>
    <row r="26" spans="1:7" ht="15.75">
      <c r="A26" s="6" t="s">
        <v>30</v>
      </c>
      <c r="B26" s="38">
        <v>623.4</v>
      </c>
      <c r="C26" s="38">
        <v>921.6</v>
      </c>
      <c r="D26" s="31">
        <f t="shared" si="0"/>
        <v>47.83445620789223</v>
      </c>
      <c r="E26" s="36">
        <v>643</v>
      </c>
      <c r="F26" s="36">
        <v>577.3</v>
      </c>
      <c r="G26" s="32">
        <f t="shared" si="1"/>
        <v>-10.217729393468119</v>
      </c>
    </row>
    <row r="27" spans="1:7" ht="15.75">
      <c r="A27" s="6" t="s">
        <v>31</v>
      </c>
      <c r="B27" s="35">
        <v>622.4</v>
      </c>
      <c r="C27" s="35">
        <v>584.6</v>
      </c>
      <c r="D27" s="31">
        <f t="shared" si="0"/>
        <v>-6.073264781490991</v>
      </c>
      <c r="E27" s="31">
        <v>506.2</v>
      </c>
      <c r="F27" s="31">
        <v>363.5</v>
      </c>
      <c r="G27" s="37">
        <f t="shared" si="1"/>
        <v>-28.19043856183326</v>
      </c>
    </row>
    <row r="28" spans="1:7" ht="15.75">
      <c r="A28" s="6" t="s">
        <v>32</v>
      </c>
      <c r="B28" s="38">
        <v>887.1</v>
      </c>
      <c r="C28" s="38">
        <v>1018.5</v>
      </c>
      <c r="D28" s="31">
        <f t="shared" si="0"/>
        <v>14.812309773419003</v>
      </c>
      <c r="E28" s="36">
        <v>564.5</v>
      </c>
      <c r="F28" s="36">
        <v>559.3</v>
      </c>
      <c r="G28" s="32">
        <f t="shared" si="1"/>
        <v>-0.9211691762621825</v>
      </c>
    </row>
    <row r="29" spans="1:7" ht="15.75">
      <c r="A29" s="6" t="s">
        <v>33</v>
      </c>
      <c r="B29" s="35">
        <v>712.8</v>
      </c>
      <c r="C29" s="35">
        <v>656</v>
      </c>
      <c r="D29" s="31">
        <f t="shared" si="0"/>
        <v>-7.968574635241296</v>
      </c>
      <c r="E29" s="31">
        <v>270.4</v>
      </c>
      <c r="F29" s="31">
        <v>441</v>
      </c>
      <c r="G29" s="32">
        <f t="shared" si="1"/>
        <v>63.09171597633136</v>
      </c>
    </row>
    <row r="30" spans="1:7" ht="15.75">
      <c r="A30" s="6" t="s">
        <v>34</v>
      </c>
      <c r="B30" s="38">
        <v>692.8</v>
      </c>
      <c r="C30" s="38">
        <v>721.2</v>
      </c>
      <c r="D30" s="31">
        <f t="shared" si="0"/>
        <v>4.0993071593533585</v>
      </c>
      <c r="E30" s="36">
        <v>517.3</v>
      </c>
      <c r="F30" s="36">
        <v>528.3</v>
      </c>
      <c r="G30" s="32">
        <f t="shared" si="1"/>
        <v>2.126425671757204</v>
      </c>
    </row>
    <row r="31" spans="1:7" ht="15.75">
      <c r="A31" s="6" t="s">
        <v>35</v>
      </c>
      <c r="B31" s="35">
        <v>729.9</v>
      </c>
      <c r="C31" s="35">
        <v>667.3</v>
      </c>
      <c r="D31" s="31">
        <f t="shared" si="0"/>
        <v>-8.576517331141247</v>
      </c>
      <c r="E31" s="36">
        <v>471.8</v>
      </c>
      <c r="F31" s="36">
        <v>565.8</v>
      </c>
      <c r="G31" s="32">
        <f t="shared" si="1"/>
        <v>19.923696481559958</v>
      </c>
    </row>
    <row r="32" spans="1:7" ht="15.75">
      <c r="A32" s="6" t="s">
        <v>36</v>
      </c>
      <c r="B32" s="35">
        <v>745.1</v>
      </c>
      <c r="C32" s="35">
        <v>719.6</v>
      </c>
      <c r="D32" s="31">
        <f t="shared" si="0"/>
        <v>-3.4223594148436405</v>
      </c>
      <c r="E32" s="36">
        <v>539.1</v>
      </c>
      <c r="F32" s="36">
        <v>524.7</v>
      </c>
      <c r="G32" s="32">
        <f t="shared" si="1"/>
        <v>-2.6711185308848115</v>
      </c>
    </row>
    <row r="33" spans="1:7" ht="15.75">
      <c r="A33" s="6" t="s">
        <v>37</v>
      </c>
      <c r="B33" s="38">
        <v>912.4</v>
      </c>
      <c r="C33" s="38">
        <v>827.8</v>
      </c>
      <c r="D33" s="31">
        <f t="shared" si="0"/>
        <v>-9.272249013590525</v>
      </c>
      <c r="E33" s="36">
        <v>507.7</v>
      </c>
      <c r="F33" s="36">
        <v>519.6</v>
      </c>
      <c r="G33" s="32">
        <f t="shared" si="1"/>
        <v>2.343903880244241</v>
      </c>
    </row>
    <row r="34" spans="1:7" ht="15.75">
      <c r="A34" s="6" t="s">
        <v>38</v>
      </c>
      <c r="B34" s="35">
        <v>496.3</v>
      </c>
      <c r="C34" s="35">
        <v>930.8</v>
      </c>
      <c r="D34" s="31">
        <f t="shared" si="0"/>
        <v>87.54785412049162</v>
      </c>
      <c r="E34" s="31">
        <v>419</v>
      </c>
      <c r="F34" s="31">
        <v>373</v>
      </c>
      <c r="G34" s="32">
        <f t="shared" si="1"/>
        <v>-10.978520286396176</v>
      </c>
    </row>
    <row r="35" spans="1:7" ht="15.75">
      <c r="A35" s="6" t="s">
        <v>39</v>
      </c>
      <c r="B35" s="35">
        <v>701</v>
      </c>
      <c r="C35" s="35">
        <v>662.6</v>
      </c>
      <c r="D35" s="31">
        <f t="shared" si="0"/>
        <v>-5.47788873038516</v>
      </c>
      <c r="E35" s="36">
        <v>618</v>
      </c>
      <c r="F35" s="36">
        <v>491.3</v>
      </c>
      <c r="G35" s="37">
        <f t="shared" si="1"/>
        <v>-20.501618122977348</v>
      </c>
    </row>
    <row r="36" spans="1:7" ht="15.75">
      <c r="A36" s="6" t="s">
        <v>40</v>
      </c>
      <c r="B36" s="35">
        <v>736.2</v>
      </c>
      <c r="C36" s="35">
        <v>745.4</v>
      </c>
      <c r="D36" s="31">
        <f t="shared" si="0"/>
        <v>1.2496604183645559</v>
      </c>
      <c r="E36" s="36">
        <v>536.2</v>
      </c>
      <c r="F36" s="36">
        <v>511.8</v>
      </c>
      <c r="G36" s="32">
        <f t="shared" si="1"/>
        <v>-4.550540842969042</v>
      </c>
    </row>
    <row r="37" spans="1:7" ht="15.75">
      <c r="A37" s="6" t="s">
        <v>41</v>
      </c>
      <c r="B37" s="38">
        <v>824.4</v>
      </c>
      <c r="C37" s="38">
        <v>893.8</v>
      </c>
      <c r="D37" s="31">
        <f t="shared" si="0"/>
        <v>8.418243571082002</v>
      </c>
      <c r="E37" s="31">
        <v>692.4</v>
      </c>
      <c r="F37" s="31">
        <v>335.4</v>
      </c>
      <c r="G37" s="37">
        <f t="shared" si="1"/>
        <v>-51.55979202772964</v>
      </c>
    </row>
    <row r="38" spans="1:7" ht="15.75">
      <c r="A38" s="6" t="s">
        <v>42</v>
      </c>
      <c r="B38" s="35">
        <v>726.2</v>
      </c>
      <c r="C38" s="35">
        <v>662.7</v>
      </c>
      <c r="D38" s="31">
        <f t="shared" si="0"/>
        <v>-8.74414761773616</v>
      </c>
      <c r="E38" s="31">
        <v>167.6</v>
      </c>
      <c r="F38" s="31">
        <v>229.6</v>
      </c>
      <c r="G38" s="32">
        <f t="shared" si="1"/>
        <v>36.9928400954654</v>
      </c>
    </row>
    <row r="39" spans="1:7" ht="15.75">
      <c r="A39" s="6" t="s">
        <v>43</v>
      </c>
      <c r="B39" s="35">
        <v>470.7</v>
      </c>
      <c r="C39" s="35">
        <v>762.8</v>
      </c>
      <c r="D39" s="32">
        <f t="shared" si="0"/>
        <v>62.05651157850011</v>
      </c>
      <c r="E39" s="32">
        <v>378.6</v>
      </c>
      <c r="F39" s="32">
        <v>362</v>
      </c>
      <c r="G39" s="32">
        <f t="shared" si="1"/>
        <v>-4.38457474907554</v>
      </c>
    </row>
    <row r="40" spans="1:7" ht="15.75">
      <c r="A40" s="6" t="s">
        <v>44</v>
      </c>
      <c r="B40" s="32">
        <v>611.9</v>
      </c>
      <c r="C40" s="32">
        <v>609.9</v>
      </c>
      <c r="D40" s="32">
        <f t="shared" si="0"/>
        <v>-0.32685079261317185</v>
      </c>
      <c r="E40" s="32">
        <v>364.1</v>
      </c>
      <c r="F40" s="32">
        <v>323.6</v>
      </c>
      <c r="G40" s="32">
        <f t="shared" si="1"/>
        <v>-11.123317769843439</v>
      </c>
    </row>
    <row r="41" spans="1:7" ht="15.75">
      <c r="A41" s="7" t="s">
        <v>3</v>
      </c>
      <c r="B41" s="33">
        <v>585.9</v>
      </c>
      <c r="C41" s="33">
        <v>779.7</v>
      </c>
      <c r="D41" s="33">
        <f t="shared" si="0"/>
        <v>33.077316948284704</v>
      </c>
      <c r="E41" s="33">
        <v>436.2</v>
      </c>
      <c r="F41" s="33">
        <v>398.4</v>
      </c>
      <c r="G41" s="33">
        <f>F41/E41*100-100</f>
        <v>-8.66574965612105</v>
      </c>
    </row>
    <row r="42" spans="2:3" ht="15.75">
      <c r="B42" s="8"/>
      <c r="C42" s="9" t="s">
        <v>11</v>
      </c>
    </row>
    <row r="44" spans="1:7" s="10" customFormat="1" ht="81.75" customHeight="1">
      <c r="A44" s="24" t="s">
        <v>12</v>
      </c>
      <c r="B44" s="25"/>
      <c r="C44" s="25"/>
      <c r="D44" s="25"/>
      <c r="E44" s="25"/>
      <c r="F44" s="25"/>
      <c r="G44" s="25"/>
    </row>
    <row r="52" spans="1:7" ht="15.75">
      <c r="A52" s="17"/>
      <c r="B52" s="17"/>
      <c r="C52" s="17"/>
      <c r="D52" s="17"/>
      <c r="E52" s="17"/>
      <c r="F52" s="17"/>
      <c r="G52" s="17"/>
    </row>
  </sheetData>
  <sheetProtection/>
  <mergeCells count="23">
    <mergeCell ref="A15:B15"/>
    <mergeCell ref="A2:B2"/>
    <mergeCell ref="A44:G44"/>
    <mergeCell ref="A3:B3"/>
    <mergeCell ref="A4:B4"/>
    <mergeCell ref="A5:B5"/>
    <mergeCell ref="A9:B9"/>
    <mergeCell ref="A1:G1"/>
    <mergeCell ref="A6:B6"/>
    <mergeCell ref="A7:B7"/>
    <mergeCell ref="G19:G20"/>
    <mergeCell ref="A18:G18"/>
    <mergeCell ref="A8:B8"/>
    <mergeCell ref="A11:G11"/>
    <mergeCell ref="A12:B12"/>
    <mergeCell ref="A13:B13"/>
    <mergeCell ref="A14:B14"/>
    <mergeCell ref="A52:G52"/>
    <mergeCell ref="D19:D20"/>
    <mergeCell ref="A19:A20"/>
    <mergeCell ref="B19:C19"/>
    <mergeCell ref="E19:F19"/>
    <mergeCell ref="A16:B16"/>
  </mergeCells>
  <printOptions horizontalCentered="1"/>
  <pageMargins left="0.7874015748031497" right="0.5905511811023623" top="0.5905511811023623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2019-02-20T10:54:52Z</cp:lastPrinted>
  <dcterms:created xsi:type="dcterms:W3CDTF">1996-10-08T23:32:33Z</dcterms:created>
  <dcterms:modified xsi:type="dcterms:W3CDTF">2020-02-10T02:11:07Z</dcterms:modified>
  <cp:category/>
  <cp:version/>
  <cp:contentType/>
  <cp:contentStatus/>
</cp:coreProperties>
</file>